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341" windowWidth="7065" windowHeight="11640" activeTab="1"/>
  </bookViews>
  <sheets>
    <sheet name="Scores" sheetId="1" r:id="rId1"/>
    <sheet name="Transcript" sheetId="2" r:id="rId2"/>
  </sheets>
  <definedNames>
    <definedName name="_xlnm.Print_Area" localSheetId="0">'Scores'!$B$2:$M$21</definedName>
    <definedName name="_xlnm.Print_Area" localSheetId="1">'Transcript'!$A$1:$P$42</definedName>
  </definedNames>
  <calcPr fullCalcOnLoad="1"/>
</workbook>
</file>

<file path=xl/sharedStrings.xml><?xml version="1.0" encoding="utf-8"?>
<sst xmlns="http://schemas.openxmlformats.org/spreadsheetml/2006/main" count="206" uniqueCount="104">
  <si>
    <t>원본데이터</t>
  </si>
  <si>
    <t>Issued :</t>
  </si>
  <si>
    <t>TITLE</t>
  </si>
  <si>
    <t>COMENT</t>
  </si>
  <si>
    <t>S/Month</t>
  </si>
  <si>
    <t>E/Month</t>
  </si>
  <si>
    <t>GRADE</t>
  </si>
  <si>
    <t>/</t>
  </si>
  <si>
    <t>Student Status</t>
  </si>
  <si>
    <t>Instructor</t>
  </si>
  <si>
    <t>code</t>
  </si>
  <si>
    <t>name</t>
  </si>
  <si>
    <t>.</t>
  </si>
  <si>
    <t>S/Day</t>
  </si>
  <si>
    <t>S/Year</t>
  </si>
  <si>
    <t>E/Day</t>
  </si>
  <si>
    <t>E/Year</t>
  </si>
  <si>
    <t>I/Month</t>
  </si>
  <si>
    <t>I/Day</t>
  </si>
  <si>
    <t>I/Year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</si>
  <si>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</si>
  <si>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</si>
  <si>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</si>
  <si>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</si>
  <si>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</si>
  <si>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</si>
  <si>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</si>
  <si>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</si>
  <si>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</si>
  <si>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</si>
  <si>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</si>
  <si>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</si>
  <si>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FINAL MARK</t>
  </si>
  <si>
    <t xml:space="preserve"> Essay</t>
  </si>
  <si>
    <t>Listening
Lesson Plan</t>
  </si>
  <si>
    <t>Speaking
Micro-
teaching</t>
  </si>
  <si>
    <t>Grammar Micro-teaching</t>
  </si>
  <si>
    <t>Reading Micro-teaching</t>
  </si>
  <si>
    <t>Participation</t>
  </si>
  <si>
    <t>Final Exam</t>
  </si>
  <si>
    <t>Attendance</t>
  </si>
  <si>
    <t>Total Mark</t>
  </si>
  <si>
    <t>weeks</t>
  </si>
  <si>
    <t xml:space="preserve"> Essay</t>
  </si>
  <si>
    <t>Mid-term
Exam</t>
  </si>
  <si>
    <t>Mid-term Exam</t>
  </si>
  <si>
    <t>Final Exam</t>
  </si>
  <si>
    <t>M</t>
  </si>
  <si>
    <t>TIMES MEDIA CERTIFICATE PROGRAM</t>
  </si>
  <si>
    <t>ACADEMIC RECORD</t>
  </si>
  <si>
    <t>TESOL</t>
  </si>
  <si>
    <t>WEEKS</t>
  </si>
  <si>
    <t>Start Date :</t>
  </si>
  <si>
    <t>.</t>
  </si>
  <si>
    <t xml:space="preserve"> End  Date : </t>
  </si>
  <si>
    <t>Listening Lesson Plan</t>
  </si>
  <si>
    <t>Speaking Micro-teaching</t>
  </si>
  <si>
    <t>Pass</t>
  </si>
  <si>
    <t>Graduated</t>
  </si>
  <si>
    <t>Claire</t>
  </si>
  <si>
    <t>N</t>
  </si>
  <si>
    <t>O</t>
  </si>
  <si>
    <t>CODE NO.</t>
  </si>
  <si>
    <t>Q</t>
  </si>
  <si>
    <t>R</t>
  </si>
  <si>
    <t>P</t>
  </si>
  <si>
    <t>Hong, Jung Hee</t>
  </si>
  <si>
    <t>Jenny</t>
  </si>
  <si>
    <t>Ban, Kyu Heon</t>
  </si>
  <si>
    <t>Shawn</t>
  </si>
  <si>
    <t>Yun, Hyeong Jun</t>
  </si>
  <si>
    <t>Alex</t>
  </si>
  <si>
    <t>Je, San Sung</t>
  </si>
  <si>
    <t>Sansung</t>
  </si>
  <si>
    <t>Choi, Hye Seon</t>
  </si>
  <si>
    <t>Choie</t>
  </si>
  <si>
    <t>Kim, Eun Ja</t>
  </si>
  <si>
    <t>Judy</t>
  </si>
  <si>
    <t>Lee, So Mi</t>
  </si>
  <si>
    <t>Somi</t>
  </si>
  <si>
    <t>Kang, Pu Reum</t>
  </si>
  <si>
    <t>Catherine</t>
  </si>
  <si>
    <t>Yeon, Ju Park</t>
  </si>
  <si>
    <t>Michelle</t>
  </si>
  <si>
    <t>Kim, Ji Young</t>
  </si>
  <si>
    <t>Angie</t>
  </si>
  <si>
    <t>Ha Young, Son</t>
  </si>
  <si>
    <t>Olly</t>
  </si>
  <si>
    <t>Kim, Yoon Mi</t>
  </si>
  <si>
    <t>Tasha</t>
  </si>
  <si>
    <t>Lee, Ri Sook</t>
  </si>
  <si>
    <t>Ri Sook</t>
  </si>
  <si>
    <t>Lee, Hwa Jin</t>
  </si>
  <si>
    <t>Keum, Goh Eun</t>
  </si>
  <si>
    <t>Hazel</t>
  </si>
  <si>
    <t>Pyo, Myung Hwan</t>
  </si>
  <si>
    <t>Barnabas</t>
  </si>
  <si>
    <t>Kim, Byung Min</t>
  </si>
  <si>
    <t>Miles</t>
  </si>
  <si>
    <t>Lee, Soo Mi</t>
  </si>
  <si>
    <t>Soomi</t>
  </si>
  <si>
    <t>Jan</t>
  </si>
  <si>
    <t>March</t>
  </si>
  <si>
    <t>r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</si>
</sst>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00000_ "/>
    <numFmt numFmtId="177" formatCode="0.000000_ "/>
    <numFmt numFmtId="178" formatCode="0.00000_ "/>
    <numFmt numFmtId="179" formatCode="0.0000_ "/>
    <numFmt numFmtId="180" formatCode="0.000_ "/>
    <numFmt numFmtId="181" formatCode="0.00_ "/>
    <numFmt numFmtId="182" formatCode="0.0_ "/>
    <numFmt numFmtId="183" formatCode="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@&quot;은&quot;"/>
    <numFmt numFmtId="189" formatCode="[$-412]AM/PM\ h:mm:ss"/>
    <numFmt numFmtId="190" formatCode="[$-412]yyyy&quot;년&quot;\ m&quot;월&quot;\ d&quot;일&quot;\ dddd"/>
    <numFmt numFmtId="191" formatCode="@&quot;의&quot;"/>
    <numFmt numFmtId="192" formatCode="@&quot;입니다&quot;"/>
    <numFmt numFmtId="193" formatCode="@\'&quot;입&quot;&quot;니&quot;&quot;다&quot;"/>
    <numFmt numFmtId="194" formatCode="@&quot;중&quot;&quot;학&quot;&quot;교&quot;"/>
    <numFmt numFmtId="195" formatCode="0.00_);[Red]\(0.00\)"/>
    <numFmt numFmtId="196" formatCode="0.000_);[Red]\(0.000\)"/>
    <numFmt numFmtId="197" formatCode="0.0_);[Red]\(0.0\)"/>
    <numFmt numFmtId="198" formatCode="0_);[Red]\(0\)"/>
    <numFmt numFmtId="199" formatCode="@&quot;입&quot;&quot;니&quot;&quot;다&quot;"/>
    <numFmt numFmtId="200" formatCode="@&quot;영&quot;&quot;역&quot;&quot;입&quot;&quot;니&quot;&quot;다&quot;"/>
    <numFmt numFmtId="201" formatCode="@&quot;영&quot;&quot;역&quot;&quot;으&quot;&quot;로&quot;\ &quot;관&quot;&quot;련&quot;&quot;되&quot;&quot;는&quot;\ &quot;직&quot;&quot;업&quot;&quot;은&quot;\ &quot;아&quot;&quot;래&quot;&quot;와&quot;\ &quot;같&quot;&quot;습&quot;&quot;니&quot;&quot;다&quot;"/>
    <numFmt numFmtId="202" formatCode="@&quot;영&quot;&quot;역&quot;&quot;으&quot;&quot;로&quot;\ &quot;관&quot;&quot;련&quot;&quot;되&quot;&quot;는&quot;\ &quot;직&quot;&quot;업&quot;"/>
    <numFmt numFmtId="203" formatCode="@&quot;영&quot;&quot;역&quot;\ \:\ &quot;관&quot;&quot;련&quot;&quot;되&quot;&quot;는&quot;\ &quot;직&quot;&quot;업&quot;"/>
    <numFmt numFmtId="204" formatCode="@&quot;영&quot;&quot;역&quot;\ "/>
    <numFmt numFmtId="205" formatCode="@&quot;영&quot;&quot;역&quot;"/>
    <numFmt numFmtId="206" formatCode="0.00000000_ "/>
    <numFmt numFmtId="207" formatCode="0.000000000_ "/>
    <numFmt numFmtId="208" formatCode="#,##0_ "/>
    <numFmt numFmtId="209" formatCode="000\-000"/>
    <numFmt numFmtId="210" formatCode="&quot;\&quot;#,##0.00"/>
    <numFmt numFmtId="211" formatCode="#,##0.00_ "/>
    <numFmt numFmtId="212" formatCode="@&quot;초&quot;&quot;등&quot;&quot;학&quot;&quot;교&quot;"/>
    <numFmt numFmtId="213" formatCode="\&amp;&quot;학년&quot;"/>
    <numFmt numFmtId="214" formatCode="@&quot;학년&quot;"/>
    <numFmt numFmtId="215" formatCode="@&quot;반&quot;"/>
    <numFmt numFmtId="216" formatCode="@&quot;번&quot;"/>
    <numFmt numFmtId="217" formatCode="#,##0.0_ "/>
    <numFmt numFmtId="218" formatCode="mm&quot;월&quot;\ dd&quot;일&quot;"/>
    <numFmt numFmtId="219" formatCode="yyyy&quot;년&quot;\ m&quot;월&quot;\ d&quot;일&quot;;@"/>
    <numFmt numFmtId="220" formatCode="\&amp;&quot;월&quot;"/>
    <numFmt numFmtId="221" formatCode="@&quot;월&quot;"/>
    <numFmt numFmtId="222" formatCode="@&quot;일&quot;"/>
    <numFmt numFmtId="223" formatCode="0.0%"/>
  </numFmts>
  <fonts count="50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돋움"/>
      <family val="3"/>
    </font>
    <font>
      <b/>
      <sz val="10"/>
      <name val="돋움"/>
      <family val="3"/>
    </font>
    <font>
      <b/>
      <sz val="9"/>
      <name val="돋움"/>
      <family val="3"/>
    </font>
    <font>
      <b/>
      <sz val="9"/>
      <color indexed="17"/>
      <name val="돋움"/>
      <family val="3"/>
    </font>
    <font>
      <b/>
      <sz val="9"/>
      <color indexed="10"/>
      <name val="돋움"/>
      <family val="3"/>
    </font>
    <font>
      <sz val="11"/>
      <name val="HY견명조"/>
      <family val="1"/>
    </font>
    <font>
      <sz val="10"/>
      <name val="HY견명조"/>
      <family val="1"/>
    </font>
    <font>
      <sz val="10"/>
      <color indexed="9"/>
      <name val="돋움"/>
      <family val="3"/>
    </font>
    <font>
      <b/>
      <sz val="18"/>
      <name val="돋움"/>
      <family val="3"/>
    </font>
    <font>
      <b/>
      <u val="single"/>
      <sz val="20"/>
      <name val="각진제목체"/>
      <family val="1"/>
    </font>
    <font>
      <sz val="18"/>
      <name val="순명조체"/>
      <family val="1"/>
    </font>
    <font>
      <b/>
      <u val="single"/>
      <sz val="20"/>
      <name val="굵은돋움체"/>
      <family val="1"/>
    </font>
    <font>
      <sz val="14"/>
      <name val="순명조체"/>
      <family val="1"/>
    </font>
    <font>
      <sz val="11"/>
      <name val="순명조체"/>
      <family val="1"/>
    </font>
    <font>
      <sz val="10"/>
      <name val="순명조체"/>
      <family val="1"/>
    </font>
    <font>
      <b/>
      <sz val="11"/>
      <name val="순명조체"/>
      <family val="1"/>
    </font>
    <font>
      <sz val="11"/>
      <name val="굵은돋움체"/>
      <family val="1"/>
    </font>
    <font>
      <b/>
      <sz val="11"/>
      <name val="굵은돋움체"/>
      <family val="1"/>
    </font>
    <font>
      <sz val="8"/>
      <name val="굵은돋움체"/>
      <family val="1"/>
    </font>
    <font>
      <b/>
      <sz val="8"/>
      <name val="굵은돋움체"/>
      <family val="1"/>
    </font>
    <font>
      <b/>
      <sz val="13"/>
      <name val="순명조체"/>
      <family val="1"/>
    </font>
    <font>
      <sz val="13"/>
      <name val="HY견명조"/>
      <family val="1"/>
    </font>
    <font>
      <sz val="13"/>
      <name val="돋움"/>
      <family val="3"/>
    </font>
    <font>
      <sz val="8"/>
      <name val="순명조체"/>
      <family val="1"/>
    </font>
    <font>
      <sz val="10"/>
      <color indexed="8"/>
      <name val="돋움"/>
      <family val="3"/>
    </font>
    <font>
      <sz val="13"/>
      <name val="순명조체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9"/>
      <name val="굵은돋움체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3" borderId="0" applyNumberFormat="0" applyBorder="0" applyAlignment="0" applyProtection="0"/>
    <xf numFmtId="0" fontId="0" fillId="21" borderId="2" applyNumberFormat="0" applyFont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3" borderId="3" applyNumberFormat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7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48" fillId="20" borderId="9" applyNumberFormat="0" applyAlignment="0" applyProtection="0"/>
  </cellStyleXfs>
  <cellXfs count="15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3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vertical="center"/>
    </xf>
    <xf numFmtId="191" fontId="5" fillId="0" borderId="0" xfId="0" applyNumberFormat="1" applyFont="1" applyAlignment="1">
      <alignment vertical="center"/>
    </xf>
    <xf numFmtId="183" fontId="8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83" fontId="0" fillId="0" borderId="15" xfId="0" applyNumberFormat="1" applyBorder="1" applyAlignment="1">
      <alignment vertical="center"/>
    </xf>
    <xf numFmtId="183" fontId="0" fillId="0" borderId="13" xfId="0" applyNumberFormat="1" applyFont="1" applyBorder="1" applyAlignment="1">
      <alignment vertical="center"/>
    </xf>
    <xf numFmtId="183" fontId="0" fillId="0" borderId="1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183" fontId="0" fillId="0" borderId="13" xfId="0" applyNumberFormat="1" applyBorder="1" applyAlignment="1">
      <alignment horizontal="right" vertical="center"/>
    </xf>
    <xf numFmtId="183" fontId="0" fillId="0" borderId="0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183" fontId="6" fillId="0" borderId="14" xfId="0" applyNumberFormat="1" applyFont="1" applyBorder="1" applyAlignment="1">
      <alignment horizontal="center" vertical="top" wrapText="1"/>
    </xf>
    <xf numFmtId="0" fontId="0" fillId="0" borderId="14" xfId="0" applyBorder="1" applyAlignment="1">
      <alignment vertical="center"/>
    </xf>
    <xf numFmtId="0" fontId="4" fillId="0" borderId="14" xfId="0" applyNumberFormat="1" applyFont="1" applyBorder="1" applyAlignment="1">
      <alignment vertical="top" wrapText="1"/>
    </xf>
    <xf numFmtId="0" fontId="9" fillId="0" borderId="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49" fontId="22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 wrapText="1"/>
    </xf>
    <xf numFmtId="183" fontId="6" fillId="0" borderId="0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191" fontId="7" fillId="0" borderId="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vertical="top" wrapText="1"/>
    </xf>
    <xf numFmtId="0" fontId="16" fillId="0" borderId="0" xfId="0" applyFont="1" applyBorder="1" applyAlignment="1">
      <alignment vertical="center"/>
    </xf>
    <xf numFmtId="0" fontId="4" fillId="24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21" fillId="0" borderId="0" xfId="0" applyNumberFormat="1" applyFont="1" applyBorder="1" applyAlignment="1">
      <alignment vertical="center"/>
    </xf>
    <xf numFmtId="49" fontId="0" fillId="0" borderId="17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27" fillId="0" borderId="1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183" fontId="17" fillId="0" borderId="0" xfId="0" applyNumberFormat="1" applyFont="1" applyBorder="1" applyAlignment="1">
      <alignment horizontal="center" vertical="center"/>
    </xf>
    <xf numFmtId="183" fontId="17" fillId="0" borderId="12" xfId="0" applyNumberFormat="1" applyFont="1" applyBorder="1" applyAlignment="1">
      <alignment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4" fillId="24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2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11" fillId="25" borderId="0" xfId="0" applyNumberFormat="1" applyFont="1" applyFill="1" applyBorder="1" applyAlignment="1">
      <alignment horizontal="left" vertical="center"/>
    </xf>
    <xf numFmtId="0" fontId="11" fillId="25" borderId="0" xfId="0" applyFont="1" applyFill="1" applyBorder="1" applyAlignment="1">
      <alignment horizontal="center" vertical="center"/>
    </xf>
    <xf numFmtId="182" fontId="11" fillId="25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223" fontId="4" fillId="0" borderId="0" xfId="0" applyNumberFormat="1" applyFont="1" applyFill="1" applyBorder="1" applyAlignment="1">
      <alignment horizontal="center" vertical="center"/>
    </xf>
    <xf numFmtId="197" fontId="11" fillId="25" borderId="0" xfId="0" applyNumberFormat="1" applyFont="1" applyFill="1" applyBorder="1" applyAlignment="1">
      <alignment horizontal="center" vertical="center"/>
    </xf>
    <xf numFmtId="197" fontId="4" fillId="0" borderId="0" xfId="0" applyNumberFormat="1" applyFont="1" applyFill="1" applyBorder="1" applyAlignment="1">
      <alignment horizontal="center" vertical="center"/>
    </xf>
    <xf numFmtId="182" fontId="21" fillId="0" borderId="0" xfId="0" applyNumberFormat="1" applyFont="1" applyBorder="1" applyAlignment="1">
      <alignment horizontal="right" vertical="center"/>
    </xf>
    <xf numFmtId="49" fontId="20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top" wrapText="1"/>
    </xf>
    <xf numFmtId="223" fontId="4" fillId="0" borderId="0" xfId="0" applyNumberFormat="1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223" fontId="4" fillId="0" borderId="0" xfId="39" applyNumberFormat="1" applyFont="1" applyFill="1" applyBorder="1" applyAlignment="1">
      <alignment horizontal="center" vertical="center"/>
    </xf>
    <xf numFmtId="223" fontId="4" fillId="0" borderId="0" xfId="39" applyNumberFormat="1" applyFont="1" applyBorder="1" applyAlignment="1">
      <alignment horizontal="center" vertical="top" wrapText="1"/>
    </xf>
    <xf numFmtId="0" fontId="19" fillId="0" borderId="12" xfId="0" applyFont="1" applyBorder="1" applyAlignment="1">
      <alignment vertical="center" wrapText="1"/>
    </xf>
    <xf numFmtId="223" fontId="11" fillId="25" borderId="0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/>
    </xf>
    <xf numFmtId="182" fontId="4" fillId="0" borderId="22" xfId="0" applyNumberFormat="1" applyFont="1" applyFill="1" applyBorder="1" applyAlignment="1">
      <alignment horizontal="center" vertical="center"/>
    </xf>
    <xf numFmtId="182" fontId="28" fillId="0" borderId="22" xfId="39" applyNumberFormat="1" applyFont="1" applyFill="1" applyBorder="1" applyAlignment="1">
      <alignment horizontal="center" vertical="center" wrapText="1"/>
    </xf>
    <xf numFmtId="182" fontId="4" fillId="0" borderId="22" xfId="0" applyNumberFormat="1" applyFont="1" applyFill="1" applyBorder="1" applyAlignment="1">
      <alignment horizontal="center" vertical="center" wrapText="1"/>
    </xf>
    <xf numFmtId="182" fontId="4" fillId="0" borderId="22" xfId="39" applyNumberFormat="1" applyFont="1" applyFill="1" applyBorder="1" applyAlignment="1">
      <alignment horizontal="center" vertical="center" wrapText="1"/>
    </xf>
    <xf numFmtId="182" fontId="31" fillId="0" borderId="22" xfId="0" applyNumberFormat="1" applyFont="1" applyFill="1" applyBorder="1" applyAlignment="1">
      <alignment horizontal="center" vertical="center"/>
    </xf>
    <xf numFmtId="182" fontId="4" fillId="0" borderId="23" xfId="0" applyNumberFormat="1" applyFont="1" applyFill="1" applyBorder="1" applyAlignment="1">
      <alignment horizontal="center" vertical="center"/>
    </xf>
    <xf numFmtId="182" fontId="4" fillId="0" borderId="23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182" fontId="28" fillId="26" borderId="22" xfId="39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182" fontId="4" fillId="0" borderId="0" xfId="0" applyNumberFormat="1" applyFont="1" applyFill="1" applyBorder="1" applyAlignment="1">
      <alignment horizontal="center" vertical="center" wrapText="1"/>
    </xf>
    <xf numFmtId="182" fontId="31" fillId="0" borderId="0" xfId="0" applyNumberFormat="1" applyFont="1" applyFill="1" applyBorder="1" applyAlignment="1">
      <alignment horizontal="center" vertical="center"/>
    </xf>
    <xf numFmtId="182" fontId="28" fillId="0" borderId="0" xfId="39" applyNumberFormat="1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183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/>
    </xf>
    <xf numFmtId="49" fontId="49" fillId="0" borderId="0" xfId="0" applyNumberFormat="1" applyFont="1" applyBorder="1" applyAlignment="1">
      <alignment horizontal="center" vertical="top"/>
    </xf>
    <xf numFmtId="0" fontId="18" fillId="0" borderId="0" xfId="0" applyFont="1" applyBorder="1" applyAlignment="1">
      <alignment horizontal="left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강조색1" xfId="40"/>
    <cellStyle name="강조색2" xfId="41"/>
    <cellStyle name="강조색3" xfId="42"/>
    <cellStyle name="강조색4" xfId="43"/>
    <cellStyle name="강조색5" xfId="44"/>
    <cellStyle name="강조색6" xfId="45"/>
    <cellStyle name="경고문" xfId="46"/>
    <cellStyle name="계산" xfId="47"/>
    <cellStyle name="나쁨" xfId="48"/>
    <cellStyle name="메모" xfId="49"/>
    <cellStyle name="보통" xfId="50"/>
    <cellStyle name="설명 텍스트" xfId="51"/>
    <cellStyle name="셀 확인" xfId="52"/>
    <cellStyle name="연결된 셀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0</xdr:colOff>
      <xdr:row>40</xdr:row>
      <xdr:rowOff>0</xdr:rowOff>
    </xdr:from>
    <xdr:ext cx="76200" cy="38100"/>
    <xdr:sp>
      <xdr:nvSpPr>
        <xdr:cNvPr id="1" name="Text Box 7"/>
        <xdr:cNvSpPr txBox="1">
          <a:spLocks noChangeArrowheads="1"/>
        </xdr:cNvSpPr>
      </xdr:nvSpPr>
      <xdr:spPr>
        <a:xfrm>
          <a:off x="6238875" y="9029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twoCellAnchor>
    <xdr:from>
      <xdr:col>0</xdr:col>
      <xdr:colOff>428625</xdr:colOff>
      <xdr:row>8</xdr:row>
      <xdr:rowOff>0</xdr:rowOff>
    </xdr:from>
    <xdr:to>
      <xdr:col>5</xdr:col>
      <xdr:colOff>428625</xdr:colOff>
      <xdr:row>12</xdr:row>
      <xdr:rowOff>0</xdr:rowOff>
    </xdr:to>
    <xdr:sp>
      <xdr:nvSpPr>
        <xdr:cNvPr id="2" name="모서리가 둥근 직사각형 2"/>
        <xdr:cNvSpPr>
          <a:spLocks/>
        </xdr:cNvSpPr>
      </xdr:nvSpPr>
      <xdr:spPr>
        <a:xfrm>
          <a:off x="428625" y="1809750"/>
          <a:ext cx="2190750" cy="990600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15</xdr:col>
      <xdr:colOff>114300</xdr:colOff>
      <xdr:row>12</xdr:row>
      <xdr:rowOff>0</xdr:rowOff>
    </xdr:to>
    <xdr:sp>
      <xdr:nvSpPr>
        <xdr:cNvPr id="3" name="모서리가 둥근 직사각형 3"/>
        <xdr:cNvSpPr>
          <a:spLocks/>
        </xdr:cNvSpPr>
      </xdr:nvSpPr>
      <xdr:spPr>
        <a:xfrm>
          <a:off x="3295650" y="1809750"/>
          <a:ext cx="2943225" cy="990600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428625</xdr:colOff>
      <xdr:row>8</xdr:row>
      <xdr:rowOff>0</xdr:rowOff>
    </xdr:from>
    <xdr:to>
      <xdr:col>5</xdr:col>
      <xdr:colOff>428625</xdr:colOff>
      <xdr:row>12</xdr:row>
      <xdr:rowOff>0</xdr:rowOff>
    </xdr:to>
    <xdr:sp>
      <xdr:nvSpPr>
        <xdr:cNvPr id="4" name="모서리가 둥근 직사각형 2"/>
        <xdr:cNvSpPr>
          <a:spLocks/>
        </xdr:cNvSpPr>
      </xdr:nvSpPr>
      <xdr:spPr>
        <a:xfrm>
          <a:off x="428625" y="1809750"/>
          <a:ext cx="2190750" cy="990600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16</xdr:col>
      <xdr:colOff>0</xdr:colOff>
      <xdr:row>12</xdr:row>
      <xdr:rowOff>0</xdr:rowOff>
    </xdr:to>
    <xdr:sp>
      <xdr:nvSpPr>
        <xdr:cNvPr id="5" name="모서리가 둥근 직사각형 3"/>
        <xdr:cNvSpPr>
          <a:spLocks/>
        </xdr:cNvSpPr>
      </xdr:nvSpPr>
      <xdr:spPr>
        <a:xfrm>
          <a:off x="3295650" y="1809750"/>
          <a:ext cx="2943225" cy="990600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10"/>
  <sheetViews>
    <sheetView zoomScalePageLayoutView="0" workbookViewId="0" topLeftCell="A10">
      <selection activeCell="J13" sqref="J13"/>
    </sheetView>
  </sheetViews>
  <sheetFormatPr defaultColWidth="8.88671875" defaultRowHeight="13.5"/>
  <cols>
    <col min="1" max="1" width="3.99609375" style="93" customWidth="1"/>
    <col min="2" max="2" width="13.10546875" style="94" customWidth="1"/>
    <col min="3" max="3" width="9.3359375" style="94" customWidth="1"/>
    <col min="4" max="4" width="8.77734375" style="95" customWidth="1"/>
    <col min="5" max="5" width="8.77734375" style="101" customWidth="1"/>
    <col min="6" max="9" width="8.77734375" style="95" customWidth="1"/>
    <col min="10" max="10" width="10.5546875" style="95" customWidth="1"/>
    <col min="11" max="11" width="7.99609375" style="95" customWidth="1"/>
    <col min="12" max="12" width="7.77734375" style="103" customWidth="1"/>
    <col min="13" max="13" width="8.21484375" style="109" customWidth="1"/>
    <col min="14" max="14" width="7.4453125" style="96" customWidth="1"/>
    <col min="15" max="15" width="6.6640625" style="96" customWidth="1"/>
    <col min="16" max="16" width="6.3359375" style="96" customWidth="1"/>
    <col min="17" max="17" width="7.5546875" style="94" customWidth="1"/>
    <col min="18" max="18" width="6.21484375" style="94" customWidth="1"/>
    <col min="19" max="19" width="6.5546875" style="94" customWidth="1"/>
    <col min="20" max="20" width="6.88671875" style="94" customWidth="1"/>
    <col min="21" max="21" width="5.88671875" style="94" customWidth="1"/>
    <col min="22" max="22" width="5.99609375" style="94" customWidth="1"/>
    <col min="23" max="23" width="9.6640625" style="12" customWidth="1"/>
    <col min="24" max="16384" width="8.88671875" style="94" customWidth="1"/>
  </cols>
  <sheetData>
    <row r="1" spans="1:15" ht="12">
      <c r="A1" s="97" t="s">
        <v>0</v>
      </c>
      <c r="B1" s="98"/>
      <c r="C1" s="98"/>
      <c r="D1" s="99"/>
      <c r="E1" s="112"/>
      <c r="F1" s="99"/>
      <c r="G1" s="99"/>
      <c r="H1" s="99"/>
      <c r="I1" s="99"/>
      <c r="J1" s="99"/>
      <c r="K1" s="99"/>
      <c r="L1" s="102"/>
      <c r="O1" s="96">
        <v>15</v>
      </c>
    </row>
    <row r="2" spans="1:24" s="62" customFormat="1" ht="36">
      <c r="A2" s="91" t="s">
        <v>10</v>
      </c>
      <c r="B2" s="91" t="s">
        <v>11</v>
      </c>
      <c r="C2" s="91"/>
      <c r="D2" s="106" t="s">
        <v>33</v>
      </c>
      <c r="E2" s="107" t="s">
        <v>44</v>
      </c>
      <c r="F2" s="106" t="s">
        <v>34</v>
      </c>
      <c r="G2" s="107" t="s">
        <v>35</v>
      </c>
      <c r="H2" s="106" t="s">
        <v>36</v>
      </c>
      <c r="I2" s="106" t="s">
        <v>37</v>
      </c>
      <c r="J2" s="106" t="s">
        <v>38</v>
      </c>
      <c r="K2" s="106" t="s">
        <v>39</v>
      </c>
      <c r="L2" s="106" t="s">
        <v>40</v>
      </c>
      <c r="M2" s="110" t="s">
        <v>41</v>
      </c>
      <c r="N2" s="106" t="s">
        <v>42</v>
      </c>
      <c r="O2" s="92" t="s">
        <v>4</v>
      </c>
      <c r="P2" s="92" t="s">
        <v>13</v>
      </c>
      <c r="Q2" s="92" t="s">
        <v>14</v>
      </c>
      <c r="R2" s="92" t="s">
        <v>5</v>
      </c>
      <c r="S2" s="92" t="s">
        <v>15</v>
      </c>
      <c r="T2" s="92" t="s">
        <v>16</v>
      </c>
      <c r="U2" s="62" t="s">
        <v>17</v>
      </c>
      <c r="V2" s="62" t="s">
        <v>18</v>
      </c>
      <c r="W2" s="62" t="s">
        <v>19</v>
      </c>
      <c r="X2" s="62" t="s">
        <v>3</v>
      </c>
    </row>
    <row r="3" spans="1:20" s="62" customFormat="1" ht="12">
      <c r="A3" s="91"/>
      <c r="B3" s="91"/>
      <c r="C3" s="91"/>
      <c r="D3" s="108">
        <v>0.1</v>
      </c>
      <c r="E3" s="107">
        <v>0.15</v>
      </c>
      <c r="F3" s="108">
        <v>0.1</v>
      </c>
      <c r="G3" s="107">
        <v>0.15</v>
      </c>
      <c r="H3" s="108">
        <v>0.15</v>
      </c>
      <c r="I3" s="108">
        <v>0.15</v>
      </c>
      <c r="J3" s="108">
        <v>0.05</v>
      </c>
      <c r="K3" s="108">
        <v>0.15</v>
      </c>
      <c r="L3" s="106"/>
      <c r="M3" s="110">
        <f>SUM(D3:L3)</f>
        <v>1</v>
      </c>
      <c r="N3" s="106"/>
      <c r="O3" s="92"/>
      <c r="P3" s="92"/>
      <c r="Q3" s="92"/>
      <c r="R3" s="92"/>
      <c r="S3" s="92"/>
      <c r="T3" s="92"/>
    </row>
    <row r="4" spans="1:24" ht="21.75" customHeight="1">
      <c r="A4" s="113" t="s">
        <v>20</v>
      </c>
      <c r="B4" s="115" t="s">
        <v>66</v>
      </c>
      <c r="C4" s="115" t="s">
        <v>67</v>
      </c>
      <c r="D4" s="120">
        <v>9.5</v>
      </c>
      <c r="E4" s="121">
        <v>14</v>
      </c>
      <c r="F4" s="120">
        <v>6</v>
      </c>
      <c r="G4" s="120">
        <v>12.75</v>
      </c>
      <c r="H4" s="120">
        <v>13.5</v>
      </c>
      <c r="I4" s="120">
        <v>12.75</v>
      </c>
      <c r="J4" s="120">
        <v>5</v>
      </c>
      <c r="K4" s="120">
        <v>8.5</v>
      </c>
      <c r="L4" s="122" t="s">
        <v>57</v>
      </c>
      <c r="M4" s="119">
        <f aca="true" t="shared" si="0" ref="M4:M21">SUM(D4:K4)</f>
        <v>82</v>
      </c>
      <c r="N4" s="116">
        <v>8</v>
      </c>
      <c r="O4" s="125" t="s">
        <v>101</v>
      </c>
      <c r="P4" s="125">
        <v>1</v>
      </c>
      <c r="Q4" s="125">
        <v>2009</v>
      </c>
      <c r="R4" s="125" t="s">
        <v>102</v>
      </c>
      <c r="S4" s="126">
        <v>3</v>
      </c>
      <c r="T4" s="125">
        <v>2009</v>
      </c>
      <c r="U4" s="125" t="s">
        <v>102</v>
      </c>
      <c r="V4" s="126">
        <v>3</v>
      </c>
      <c r="W4" s="125">
        <v>2009</v>
      </c>
      <c r="X4" s="126" t="s">
        <v>58</v>
      </c>
    </row>
    <row r="5" spans="1:24" ht="21.75" customHeight="1">
      <c r="A5" s="113" t="s">
        <v>21</v>
      </c>
      <c r="B5" s="114" t="s">
        <v>68</v>
      </c>
      <c r="C5" s="114" t="s">
        <v>69</v>
      </c>
      <c r="D5" s="120">
        <v>9</v>
      </c>
      <c r="E5" s="121">
        <v>15</v>
      </c>
      <c r="F5" s="120">
        <v>7.5</v>
      </c>
      <c r="G5" s="120">
        <v>12.75</v>
      </c>
      <c r="H5" s="120">
        <v>12.75</v>
      </c>
      <c r="I5" s="120">
        <v>13.5</v>
      </c>
      <c r="J5" s="120">
        <v>5</v>
      </c>
      <c r="K5" s="120">
        <v>11</v>
      </c>
      <c r="L5" s="122" t="s">
        <v>57</v>
      </c>
      <c r="M5" s="119">
        <f t="shared" si="0"/>
        <v>86.5</v>
      </c>
      <c r="N5" s="116">
        <v>8</v>
      </c>
      <c r="O5" s="125" t="s">
        <v>101</v>
      </c>
      <c r="P5" s="125">
        <v>1</v>
      </c>
      <c r="Q5" s="125">
        <v>2009</v>
      </c>
      <c r="R5" s="125" t="s">
        <v>102</v>
      </c>
      <c r="S5" s="126">
        <v>3</v>
      </c>
      <c r="T5" s="125">
        <v>2009</v>
      </c>
      <c r="U5" s="125" t="s">
        <v>102</v>
      </c>
      <c r="V5" s="126">
        <v>3</v>
      </c>
      <c r="W5" s="125">
        <v>2009</v>
      </c>
      <c r="X5" s="126" t="s">
        <v>58</v>
      </c>
    </row>
    <row r="6" spans="1:24" ht="21.75" customHeight="1">
      <c r="A6" s="113" t="s">
        <v>22</v>
      </c>
      <c r="B6" s="115" t="s">
        <v>70</v>
      </c>
      <c r="C6" s="115" t="s">
        <v>71</v>
      </c>
      <c r="D6" s="120">
        <v>8</v>
      </c>
      <c r="E6" s="121">
        <v>12.75</v>
      </c>
      <c r="F6" s="120">
        <v>6.5</v>
      </c>
      <c r="G6" s="120">
        <v>12.75</v>
      </c>
      <c r="H6" s="120">
        <v>13.5</v>
      </c>
      <c r="I6" s="120">
        <v>12.75</v>
      </c>
      <c r="J6" s="120">
        <v>5</v>
      </c>
      <c r="K6" s="120">
        <v>13.5</v>
      </c>
      <c r="L6" s="122" t="s">
        <v>57</v>
      </c>
      <c r="M6" s="119">
        <f t="shared" si="0"/>
        <v>84.75</v>
      </c>
      <c r="N6" s="116">
        <v>8</v>
      </c>
      <c r="O6" s="125" t="s">
        <v>101</v>
      </c>
      <c r="P6" s="125">
        <v>1</v>
      </c>
      <c r="Q6" s="125">
        <v>2009</v>
      </c>
      <c r="R6" s="125" t="s">
        <v>102</v>
      </c>
      <c r="S6" s="126">
        <v>3</v>
      </c>
      <c r="T6" s="125">
        <v>2009</v>
      </c>
      <c r="U6" s="125" t="s">
        <v>102</v>
      </c>
      <c r="V6" s="126">
        <v>3</v>
      </c>
      <c r="W6" s="125">
        <v>2009</v>
      </c>
      <c r="X6" s="126" t="s">
        <v>58</v>
      </c>
    </row>
    <row r="7" spans="1:24" ht="21.75" customHeight="1">
      <c r="A7" s="113" t="s">
        <v>23</v>
      </c>
      <c r="B7" s="114" t="s">
        <v>72</v>
      </c>
      <c r="C7" s="114" t="s">
        <v>73</v>
      </c>
      <c r="D7" s="118">
        <v>8</v>
      </c>
      <c r="E7" s="118">
        <v>14</v>
      </c>
      <c r="F7" s="118">
        <v>8.5</v>
      </c>
      <c r="G7" s="120">
        <v>12.75</v>
      </c>
      <c r="H7" s="118">
        <v>14.25</v>
      </c>
      <c r="I7" s="120">
        <v>14.25</v>
      </c>
      <c r="J7" s="118">
        <v>5</v>
      </c>
      <c r="K7" s="118">
        <v>11.5</v>
      </c>
      <c r="L7" s="122" t="s">
        <v>57</v>
      </c>
      <c r="M7" s="128">
        <f t="shared" si="0"/>
        <v>88.25</v>
      </c>
      <c r="N7" s="116">
        <v>8</v>
      </c>
      <c r="O7" s="125" t="s">
        <v>101</v>
      </c>
      <c r="P7" s="125">
        <v>1</v>
      </c>
      <c r="Q7" s="125">
        <v>2009</v>
      </c>
      <c r="R7" s="125" t="s">
        <v>102</v>
      </c>
      <c r="S7" s="126">
        <v>3</v>
      </c>
      <c r="T7" s="125">
        <v>2009</v>
      </c>
      <c r="U7" s="125" t="s">
        <v>102</v>
      </c>
      <c r="V7" s="126">
        <v>3</v>
      </c>
      <c r="W7" s="125">
        <v>2009</v>
      </c>
      <c r="X7" s="126" t="s">
        <v>58</v>
      </c>
    </row>
    <row r="8" spans="1:24" ht="21.75" customHeight="1">
      <c r="A8" s="113" t="s">
        <v>24</v>
      </c>
      <c r="B8" s="114" t="s">
        <v>74</v>
      </c>
      <c r="C8" s="114" t="s">
        <v>75</v>
      </c>
      <c r="D8" s="118">
        <v>8.5</v>
      </c>
      <c r="E8" s="118">
        <v>12.5</v>
      </c>
      <c r="F8" s="118">
        <v>7.5</v>
      </c>
      <c r="G8" s="120">
        <v>12.75</v>
      </c>
      <c r="H8" s="118">
        <v>13.5</v>
      </c>
      <c r="I8" s="120">
        <v>12.75</v>
      </c>
      <c r="J8" s="120">
        <v>5</v>
      </c>
      <c r="K8" s="118">
        <v>10.5</v>
      </c>
      <c r="L8" s="122" t="s">
        <v>57</v>
      </c>
      <c r="M8" s="119">
        <f t="shared" si="0"/>
        <v>83</v>
      </c>
      <c r="N8" s="116">
        <v>8</v>
      </c>
      <c r="O8" s="125" t="s">
        <v>101</v>
      </c>
      <c r="P8" s="125">
        <v>1</v>
      </c>
      <c r="Q8" s="125">
        <v>2009</v>
      </c>
      <c r="R8" s="125" t="s">
        <v>102</v>
      </c>
      <c r="S8" s="126">
        <v>3</v>
      </c>
      <c r="T8" s="125">
        <v>2009</v>
      </c>
      <c r="U8" s="125" t="s">
        <v>102</v>
      </c>
      <c r="V8" s="126">
        <v>3</v>
      </c>
      <c r="W8" s="125">
        <v>2009</v>
      </c>
      <c r="X8" s="126" t="s">
        <v>58</v>
      </c>
    </row>
    <row r="9" spans="1:24" ht="21.75" customHeight="1">
      <c r="A9" s="113" t="s">
        <v>25</v>
      </c>
      <c r="B9" s="114" t="s">
        <v>76</v>
      </c>
      <c r="C9" s="114" t="s">
        <v>77</v>
      </c>
      <c r="D9" s="118">
        <v>9.5</v>
      </c>
      <c r="E9" s="118">
        <v>13</v>
      </c>
      <c r="F9" s="118">
        <v>6.5</v>
      </c>
      <c r="G9" s="120">
        <v>12</v>
      </c>
      <c r="H9" s="118">
        <v>13.5</v>
      </c>
      <c r="I9" s="120">
        <v>12.75</v>
      </c>
      <c r="J9" s="118">
        <v>5</v>
      </c>
      <c r="K9" s="118">
        <v>9.5</v>
      </c>
      <c r="L9" s="122" t="s">
        <v>57</v>
      </c>
      <c r="M9" s="119">
        <f t="shared" si="0"/>
        <v>81.75</v>
      </c>
      <c r="N9" s="116">
        <v>8</v>
      </c>
      <c r="O9" s="125" t="s">
        <v>101</v>
      </c>
      <c r="P9" s="125">
        <v>1</v>
      </c>
      <c r="Q9" s="125">
        <v>2009</v>
      </c>
      <c r="R9" s="125" t="s">
        <v>102</v>
      </c>
      <c r="S9" s="126">
        <v>3</v>
      </c>
      <c r="T9" s="125">
        <v>2009</v>
      </c>
      <c r="U9" s="125" t="s">
        <v>102</v>
      </c>
      <c r="V9" s="126">
        <v>3</v>
      </c>
      <c r="W9" s="125">
        <v>2009</v>
      </c>
      <c r="X9" s="126" t="s">
        <v>58</v>
      </c>
    </row>
    <row r="10" spans="1:24" ht="21.75" customHeight="1">
      <c r="A10" s="113" t="s">
        <v>26</v>
      </c>
      <c r="B10" s="114" t="s">
        <v>78</v>
      </c>
      <c r="C10" s="114" t="s">
        <v>79</v>
      </c>
      <c r="D10" s="118">
        <v>8</v>
      </c>
      <c r="E10" s="118">
        <v>14.75</v>
      </c>
      <c r="F10" s="118">
        <v>6.5</v>
      </c>
      <c r="G10" s="120">
        <v>12</v>
      </c>
      <c r="H10" s="118">
        <v>14.25</v>
      </c>
      <c r="I10" s="120">
        <v>12.75</v>
      </c>
      <c r="J10" s="120">
        <v>5</v>
      </c>
      <c r="K10" s="118">
        <v>11</v>
      </c>
      <c r="L10" s="122" t="s">
        <v>57</v>
      </c>
      <c r="M10" s="119">
        <f t="shared" si="0"/>
        <v>84.25</v>
      </c>
      <c r="N10" s="116">
        <v>8</v>
      </c>
      <c r="O10" s="125" t="s">
        <v>101</v>
      </c>
      <c r="P10" s="125">
        <v>1</v>
      </c>
      <c r="Q10" s="125">
        <v>2009</v>
      </c>
      <c r="R10" s="125" t="s">
        <v>102</v>
      </c>
      <c r="S10" s="126">
        <v>3</v>
      </c>
      <c r="T10" s="125">
        <v>2009</v>
      </c>
      <c r="U10" s="125" t="s">
        <v>102</v>
      </c>
      <c r="V10" s="126">
        <v>3</v>
      </c>
      <c r="W10" s="125">
        <v>2009</v>
      </c>
      <c r="X10" s="126" t="s">
        <v>58</v>
      </c>
    </row>
    <row r="11" spans="1:24" ht="21.75" customHeight="1">
      <c r="A11" s="113" t="s">
        <v>27</v>
      </c>
      <c r="B11" s="114" t="s">
        <v>80</v>
      </c>
      <c r="C11" s="114" t="s">
        <v>81</v>
      </c>
      <c r="D11" s="118">
        <v>8.5</v>
      </c>
      <c r="E11" s="118">
        <v>14.25</v>
      </c>
      <c r="F11" s="118">
        <v>7</v>
      </c>
      <c r="G11" s="120">
        <v>12</v>
      </c>
      <c r="H11" s="118">
        <v>13.5</v>
      </c>
      <c r="I11" s="120">
        <v>14.25</v>
      </c>
      <c r="J11" s="118">
        <v>5</v>
      </c>
      <c r="K11" s="118">
        <v>9.5</v>
      </c>
      <c r="L11" s="122" t="s">
        <v>57</v>
      </c>
      <c r="M11" s="119">
        <f t="shared" si="0"/>
        <v>84</v>
      </c>
      <c r="N11" s="116">
        <v>8</v>
      </c>
      <c r="O11" s="125" t="s">
        <v>101</v>
      </c>
      <c r="P11" s="125">
        <v>1</v>
      </c>
      <c r="Q11" s="125">
        <v>2009</v>
      </c>
      <c r="R11" s="125" t="s">
        <v>102</v>
      </c>
      <c r="S11" s="126">
        <v>3</v>
      </c>
      <c r="T11" s="125">
        <v>2009</v>
      </c>
      <c r="U11" s="125" t="s">
        <v>102</v>
      </c>
      <c r="V11" s="126">
        <v>3</v>
      </c>
      <c r="W11" s="125">
        <v>2009</v>
      </c>
      <c r="X11" s="126" t="s">
        <v>58</v>
      </c>
    </row>
    <row r="12" spans="1:24" ht="21.75" customHeight="1">
      <c r="A12" s="113" t="s">
        <v>28</v>
      </c>
      <c r="B12" s="114" t="s">
        <v>82</v>
      </c>
      <c r="C12" s="114" t="s">
        <v>83</v>
      </c>
      <c r="D12" s="118">
        <v>9</v>
      </c>
      <c r="E12" s="118">
        <v>13.5</v>
      </c>
      <c r="F12" s="118">
        <v>7</v>
      </c>
      <c r="G12" s="120">
        <v>13.5</v>
      </c>
      <c r="H12" s="118">
        <v>14.25</v>
      </c>
      <c r="I12" s="120">
        <v>14.25</v>
      </c>
      <c r="J12" s="120">
        <v>5</v>
      </c>
      <c r="K12" s="118">
        <v>12</v>
      </c>
      <c r="L12" s="122" t="s">
        <v>57</v>
      </c>
      <c r="M12" s="119">
        <f t="shared" si="0"/>
        <v>88.5</v>
      </c>
      <c r="N12" s="116">
        <v>8</v>
      </c>
      <c r="O12" s="125" t="s">
        <v>101</v>
      </c>
      <c r="P12" s="125">
        <v>1</v>
      </c>
      <c r="Q12" s="125">
        <v>2009</v>
      </c>
      <c r="R12" s="125" t="s">
        <v>102</v>
      </c>
      <c r="S12" s="126">
        <v>3</v>
      </c>
      <c r="T12" s="125">
        <v>2009</v>
      </c>
      <c r="U12" s="125" t="s">
        <v>102</v>
      </c>
      <c r="V12" s="126">
        <v>3</v>
      </c>
      <c r="W12" s="125">
        <v>2009</v>
      </c>
      <c r="X12" s="126" t="s">
        <v>58</v>
      </c>
    </row>
    <row r="13" spans="1:25" ht="21.75" customHeight="1">
      <c r="A13" s="113" t="s">
        <v>29</v>
      </c>
      <c r="B13" s="114" t="s">
        <v>84</v>
      </c>
      <c r="C13" s="114" t="s">
        <v>85</v>
      </c>
      <c r="D13" s="118">
        <v>9.8</v>
      </c>
      <c r="E13" s="118">
        <v>13.5</v>
      </c>
      <c r="F13" s="118">
        <v>6.5</v>
      </c>
      <c r="G13" s="120">
        <v>12</v>
      </c>
      <c r="H13" s="118">
        <v>12.75</v>
      </c>
      <c r="I13" s="120">
        <v>12.75</v>
      </c>
      <c r="J13" s="118">
        <v>0</v>
      </c>
      <c r="K13" s="118">
        <v>8.5</v>
      </c>
      <c r="L13" s="122" t="s">
        <v>57</v>
      </c>
      <c r="M13" s="119">
        <f t="shared" si="0"/>
        <v>75.8</v>
      </c>
      <c r="N13" s="116">
        <v>8</v>
      </c>
      <c r="O13" s="125" t="s">
        <v>101</v>
      </c>
      <c r="P13" s="125">
        <v>1</v>
      </c>
      <c r="Q13" s="125">
        <v>2009</v>
      </c>
      <c r="R13" s="125" t="s">
        <v>102</v>
      </c>
      <c r="S13" s="126">
        <v>3</v>
      </c>
      <c r="T13" s="125">
        <v>2009</v>
      </c>
      <c r="U13" s="125" t="s">
        <v>102</v>
      </c>
      <c r="V13" s="126">
        <v>3</v>
      </c>
      <c r="W13" s="125">
        <v>2009</v>
      </c>
      <c r="X13" s="126" t="s">
        <v>58</v>
      </c>
      <c r="Y13" s="126"/>
    </row>
    <row r="14" spans="1:24" ht="21.75" customHeight="1">
      <c r="A14" s="113" t="s">
        <v>30</v>
      </c>
      <c r="B14" s="114" t="s">
        <v>86</v>
      </c>
      <c r="C14" s="114" t="s">
        <v>87</v>
      </c>
      <c r="D14" s="118">
        <v>9</v>
      </c>
      <c r="E14" s="118">
        <v>11.75</v>
      </c>
      <c r="F14" s="118">
        <v>7</v>
      </c>
      <c r="G14" s="120">
        <v>11.75</v>
      </c>
      <c r="H14" s="118">
        <v>13.5</v>
      </c>
      <c r="I14" s="120">
        <v>13.5</v>
      </c>
      <c r="J14" s="120">
        <v>5</v>
      </c>
      <c r="K14" s="118">
        <v>8.5</v>
      </c>
      <c r="L14" s="122" t="s">
        <v>57</v>
      </c>
      <c r="M14" s="119">
        <f t="shared" si="0"/>
        <v>80</v>
      </c>
      <c r="N14" s="116">
        <v>8</v>
      </c>
      <c r="O14" s="125" t="s">
        <v>101</v>
      </c>
      <c r="P14" s="125">
        <v>1</v>
      </c>
      <c r="Q14" s="125">
        <v>2009</v>
      </c>
      <c r="R14" s="125" t="s">
        <v>102</v>
      </c>
      <c r="S14" s="126">
        <v>3</v>
      </c>
      <c r="T14" s="125">
        <v>2009</v>
      </c>
      <c r="U14" s="125" t="s">
        <v>102</v>
      </c>
      <c r="V14" s="126">
        <v>3</v>
      </c>
      <c r="W14" s="125">
        <v>2009</v>
      </c>
      <c r="X14" s="126" t="s">
        <v>58</v>
      </c>
    </row>
    <row r="15" spans="1:24" ht="21.75" customHeight="1">
      <c r="A15" s="117" t="s">
        <v>31</v>
      </c>
      <c r="B15" s="114" t="s">
        <v>88</v>
      </c>
      <c r="C15" s="114" t="s">
        <v>89</v>
      </c>
      <c r="D15" s="123">
        <v>8</v>
      </c>
      <c r="E15" s="123">
        <v>15</v>
      </c>
      <c r="F15" s="123">
        <v>9</v>
      </c>
      <c r="G15" s="124">
        <v>12</v>
      </c>
      <c r="H15" s="123">
        <v>13.5</v>
      </c>
      <c r="I15" s="120">
        <v>13.5</v>
      </c>
      <c r="J15" s="123">
        <v>5</v>
      </c>
      <c r="K15" s="123">
        <v>13</v>
      </c>
      <c r="L15" s="122" t="s">
        <v>57</v>
      </c>
      <c r="M15" s="119">
        <f t="shared" si="0"/>
        <v>89</v>
      </c>
      <c r="N15" s="116">
        <v>8</v>
      </c>
      <c r="O15" s="125" t="s">
        <v>101</v>
      </c>
      <c r="P15" s="125">
        <v>1</v>
      </c>
      <c r="Q15" s="125">
        <v>2009</v>
      </c>
      <c r="R15" s="125" t="s">
        <v>102</v>
      </c>
      <c r="S15" s="126">
        <v>3</v>
      </c>
      <c r="T15" s="125">
        <v>2009</v>
      </c>
      <c r="U15" s="125" t="s">
        <v>102</v>
      </c>
      <c r="V15" s="126">
        <v>3</v>
      </c>
      <c r="W15" s="125">
        <v>2009</v>
      </c>
      <c r="X15" s="126" t="s">
        <v>58</v>
      </c>
    </row>
    <row r="16" spans="1:24" ht="21.75" customHeight="1">
      <c r="A16" s="113" t="s">
        <v>47</v>
      </c>
      <c r="B16" s="114" t="s">
        <v>90</v>
      </c>
      <c r="C16" s="114" t="s">
        <v>91</v>
      </c>
      <c r="D16" s="118">
        <v>8.5</v>
      </c>
      <c r="E16" s="118">
        <v>14</v>
      </c>
      <c r="F16" s="118">
        <v>7.5</v>
      </c>
      <c r="G16" s="120">
        <v>10.5</v>
      </c>
      <c r="H16" s="118">
        <v>13.5</v>
      </c>
      <c r="I16" s="120">
        <v>13.5</v>
      </c>
      <c r="J16" s="120">
        <v>5</v>
      </c>
      <c r="K16" s="118">
        <v>10</v>
      </c>
      <c r="L16" s="122" t="s">
        <v>57</v>
      </c>
      <c r="M16" s="119">
        <f t="shared" si="0"/>
        <v>82.5</v>
      </c>
      <c r="N16" s="116">
        <v>8</v>
      </c>
      <c r="O16" s="125" t="s">
        <v>101</v>
      </c>
      <c r="P16" s="125">
        <v>1</v>
      </c>
      <c r="Q16" s="125">
        <v>2009</v>
      </c>
      <c r="R16" s="125" t="s">
        <v>102</v>
      </c>
      <c r="S16" s="126">
        <v>3</v>
      </c>
      <c r="T16" s="125">
        <v>2009</v>
      </c>
      <c r="U16" s="125" t="s">
        <v>102</v>
      </c>
      <c r="V16" s="126">
        <v>3</v>
      </c>
      <c r="W16" s="125">
        <v>2009</v>
      </c>
      <c r="X16" s="126" t="s">
        <v>58</v>
      </c>
    </row>
    <row r="17" spans="1:24" ht="24.75" customHeight="1">
      <c r="A17" s="93" t="s">
        <v>60</v>
      </c>
      <c r="B17" s="114" t="s">
        <v>92</v>
      </c>
      <c r="C17" s="114" t="s">
        <v>59</v>
      </c>
      <c r="D17" s="118">
        <v>9</v>
      </c>
      <c r="E17" s="118">
        <v>13.5</v>
      </c>
      <c r="F17" s="118">
        <v>7</v>
      </c>
      <c r="G17" s="120">
        <v>12.75</v>
      </c>
      <c r="H17" s="118">
        <v>13.5</v>
      </c>
      <c r="I17" s="120">
        <v>14.25</v>
      </c>
      <c r="J17" s="120">
        <v>5</v>
      </c>
      <c r="K17" s="118">
        <v>12.5</v>
      </c>
      <c r="L17" s="122" t="s">
        <v>57</v>
      </c>
      <c r="M17" s="119">
        <f t="shared" si="0"/>
        <v>87.5</v>
      </c>
      <c r="N17" s="116">
        <v>8</v>
      </c>
      <c r="O17" s="125" t="s">
        <v>101</v>
      </c>
      <c r="P17" s="125">
        <v>1</v>
      </c>
      <c r="Q17" s="125">
        <v>2009</v>
      </c>
      <c r="R17" s="125" t="s">
        <v>102</v>
      </c>
      <c r="S17" s="126">
        <v>3</v>
      </c>
      <c r="T17" s="125">
        <v>2009</v>
      </c>
      <c r="U17" s="125" t="s">
        <v>102</v>
      </c>
      <c r="V17" s="126">
        <v>3</v>
      </c>
      <c r="W17" s="125">
        <v>2009</v>
      </c>
      <c r="X17" s="126" t="s">
        <v>58</v>
      </c>
    </row>
    <row r="18" spans="1:24" ht="24.75" customHeight="1">
      <c r="A18" s="93" t="s">
        <v>61</v>
      </c>
      <c r="B18" s="114" t="s">
        <v>93</v>
      </c>
      <c r="C18" s="114" t="s">
        <v>94</v>
      </c>
      <c r="D18" s="118">
        <v>8</v>
      </c>
      <c r="E18" s="118">
        <v>14</v>
      </c>
      <c r="F18" s="118">
        <v>8</v>
      </c>
      <c r="G18" s="120">
        <v>13.5</v>
      </c>
      <c r="H18" s="118">
        <v>14.25</v>
      </c>
      <c r="I18" s="120">
        <v>12.75</v>
      </c>
      <c r="J18" s="120">
        <v>5</v>
      </c>
      <c r="K18" s="118">
        <v>11.5</v>
      </c>
      <c r="L18" s="122" t="s">
        <v>57</v>
      </c>
      <c r="M18" s="119">
        <f t="shared" si="0"/>
        <v>87</v>
      </c>
      <c r="N18" s="116">
        <v>8</v>
      </c>
      <c r="O18" s="125" t="s">
        <v>101</v>
      </c>
      <c r="P18" s="125">
        <v>1</v>
      </c>
      <c r="Q18" s="125">
        <v>2009</v>
      </c>
      <c r="R18" s="125" t="s">
        <v>102</v>
      </c>
      <c r="S18" s="126">
        <v>3</v>
      </c>
      <c r="T18" s="125">
        <v>2009</v>
      </c>
      <c r="U18" s="125" t="s">
        <v>102</v>
      </c>
      <c r="V18" s="126">
        <v>3</v>
      </c>
      <c r="W18" s="125">
        <v>2009</v>
      </c>
      <c r="X18" s="126" t="s">
        <v>58</v>
      </c>
    </row>
    <row r="19" spans="1:24" ht="24.75" customHeight="1">
      <c r="A19" s="113" t="s">
        <v>65</v>
      </c>
      <c r="B19" s="114" t="s">
        <v>95</v>
      </c>
      <c r="C19" s="114" t="s">
        <v>96</v>
      </c>
      <c r="D19" s="118">
        <v>8</v>
      </c>
      <c r="E19" s="118">
        <v>11.75</v>
      </c>
      <c r="F19" s="118">
        <v>8</v>
      </c>
      <c r="G19" s="120">
        <v>11.25</v>
      </c>
      <c r="H19" s="118">
        <v>13.5</v>
      </c>
      <c r="I19" s="120">
        <v>13.5</v>
      </c>
      <c r="J19" s="120">
        <v>5</v>
      </c>
      <c r="K19" s="118">
        <v>13</v>
      </c>
      <c r="L19" s="122" t="s">
        <v>57</v>
      </c>
      <c r="M19" s="119">
        <f t="shared" si="0"/>
        <v>84</v>
      </c>
      <c r="N19" s="116">
        <v>8</v>
      </c>
      <c r="O19" s="125" t="s">
        <v>101</v>
      </c>
      <c r="P19" s="125">
        <v>1</v>
      </c>
      <c r="Q19" s="125">
        <v>2009</v>
      </c>
      <c r="R19" s="125" t="s">
        <v>102</v>
      </c>
      <c r="S19" s="126">
        <v>3</v>
      </c>
      <c r="T19" s="125">
        <v>2009</v>
      </c>
      <c r="U19" s="125" t="s">
        <v>102</v>
      </c>
      <c r="V19" s="126">
        <v>3</v>
      </c>
      <c r="W19" s="125">
        <v>2009</v>
      </c>
      <c r="X19" s="126" t="s">
        <v>58</v>
      </c>
    </row>
    <row r="20" spans="1:24" ht="25.5" customHeight="1">
      <c r="A20" s="117" t="s">
        <v>63</v>
      </c>
      <c r="B20" s="114" t="s">
        <v>97</v>
      </c>
      <c r="C20" s="114" t="s">
        <v>98</v>
      </c>
      <c r="D20" s="123">
        <v>9.5</v>
      </c>
      <c r="E20" s="123">
        <v>11.5</v>
      </c>
      <c r="F20" s="123">
        <v>7</v>
      </c>
      <c r="G20" s="124">
        <v>11.25</v>
      </c>
      <c r="H20" s="123">
        <v>13.5</v>
      </c>
      <c r="I20" s="120">
        <v>12.75</v>
      </c>
      <c r="J20" s="123">
        <v>5</v>
      </c>
      <c r="K20" s="123">
        <v>8.5</v>
      </c>
      <c r="L20" s="122" t="s">
        <v>57</v>
      </c>
      <c r="M20" s="119">
        <f t="shared" si="0"/>
        <v>79</v>
      </c>
      <c r="N20" s="116">
        <v>8</v>
      </c>
      <c r="O20" s="125" t="s">
        <v>101</v>
      </c>
      <c r="P20" s="125">
        <v>1</v>
      </c>
      <c r="Q20" s="125">
        <v>2009</v>
      </c>
      <c r="R20" s="125" t="s">
        <v>102</v>
      </c>
      <c r="S20" s="126">
        <v>3</v>
      </c>
      <c r="T20" s="125">
        <v>2009</v>
      </c>
      <c r="U20" s="125" t="s">
        <v>102</v>
      </c>
      <c r="V20" s="126">
        <v>3</v>
      </c>
      <c r="W20" s="125">
        <v>2009</v>
      </c>
      <c r="X20" s="126" t="s">
        <v>58</v>
      </c>
    </row>
    <row r="21" spans="1:24" ht="25.5" customHeight="1">
      <c r="A21" s="113" t="s">
        <v>64</v>
      </c>
      <c r="B21" s="114" t="s">
        <v>99</v>
      </c>
      <c r="C21" s="114" t="s">
        <v>100</v>
      </c>
      <c r="D21" s="118">
        <v>9</v>
      </c>
      <c r="E21" s="118">
        <v>14.75</v>
      </c>
      <c r="F21" s="118">
        <v>7.5</v>
      </c>
      <c r="G21" s="120">
        <v>12</v>
      </c>
      <c r="H21" s="118">
        <v>12.75</v>
      </c>
      <c r="I21" s="120">
        <v>13.5</v>
      </c>
      <c r="J21" s="120">
        <v>5</v>
      </c>
      <c r="K21" s="118">
        <v>11.5</v>
      </c>
      <c r="L21" s="122" t="s">
        <v>57</v>
      </c>
      <c r="M21" s="119">
        <f t="shared" si="0"/>
        <v>86</v>
      </c>
      <c r="N21" s="116">
        <v>8</v>
      </c>
      <c r="O21" s="125" t="s">
        <v>101</v>
      </c>
      <c r="P21" s="125">
        <v>1</v>
      </c>
      <c r="Q21" s="125">
        <v>2009</v>
      </c>
      <c r="R21" s="125" t="s">
        <v>102</v>
      </c>
      <c r="S21" s="126">
        <v>3</v>
      </c>
      <c r="T21" s="125">
        <v>2009</v>
      </c>
      <c r="U21" s="125" t="s">
        <v>102</v>
      </c>
      <c r="V21" s="126">
        <v>3</v>
      </c>
      <c r="W21" s="125">
        <v>2009</v>
      </c>
      <c r="X21" s="126" t="s">
        <v>58</v>
      </c>
    </row>
    <row r="22" spans="2:24" ht="22.5" customHeight="1">
      <c r="B22" s="129"/>
      <c r="C22" s="129"/>
      <c r="E22" s="95"/>
      <c r="G22" s="130"/>
      <c r="I22" s="130"/>
      <c r="J22" s="130"/>
      <c r="L22" s="131"/>
      <c r="M22" s="132"/>
      <c r="N22" s="100"/>
      <c r="O22" s="125"/>
      <c r="P22" s="125"/>
      <c r="Q22" s="125"/>
      <c r="R22" s="125"/>
      <c r="S22" s="126"/>
      <c r="T22" s="125"/>
      <c r="U22" s="125"/>
      <c r="V22" s="126"/>
      <c r="W22" s="125"/>
      <c r="X22" s="127"/>
    </row>
    <row r="23" spans="2:24" ht="24.75" customHeight="1">
      <c r="B23" s="129"/>
      <c r="C23" s="129"/>
      <c r="E23" s="95"/>
      <c r="G23" s="130"/>
      <c r="I23" s="130"/>
      <c r="J23" s="130"/>
      <c r="L23" s="131"/>
      <c r="M23" s="132"/>
      <c r="N23" s="100"/>
      <c r="O23" s="125"/>
      <c r="P23" s="125"/>
      <c r="Q23" s="125"/>
      <c r="R23" s="125"/>
      <c r="S23" s="126"/>
      <c r="T23" s="125"/>
      <c r="U23" s="125"/>
      <c r="V23" s="126"/>
      <c r="W23" s="125"/>
      <c r="X23" s="127"/>
    </row>
    <row r="2809" ht="12">
      <c r="B2809" s="94">
        <v>2</v>
      </c>
    </row>
    <row r="2810" spans="1:27" ht="12">
      <c r="A2810" s="93">
        <v>1</v>
      </c>
      <c r="D2810" s="95">
        <v>3</v>
      </c>
      <c r="E2810" s="101">
        <v>4</v>
      </c>
      <c r="J2810" s="95">
        <v>11</v>
      </c>
      <c r="M2810" s="109">
        <v>69</v>
      </c>
      <c r="N2810" s="96">
        <v>70</v>
      </c>
      <c r="O2810" s="96">
        <v>69</v>
      </c>
      <c r="P2810" s="96">
        <v>70</v>
      </c>
      <c r="Q2810" s="94">
        <v>73</v>
      </c>
      <c r="R2810" s="94">
        <v>74</v>
      </c>
      <c r="W2810" s="12">
        <v>75</v>
      </c>
      <c r="X2810" s="94">
        <v>76</v>
      </c>
      <c r="Y2810" s="94">
        <v>77</v>
      </c>
      <c r="Z2810" s="94">
        <v>78</v>
      </c>
      <c r="AA2810" s="94">
        <v>79</v>
      </c>
    </row>
  </sheetData>
  <sheetProtection/>
  <printOptions/>
  <pageMargins left="0.24" right="0.46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Q54"/>
  <sheetViews>
    <sheetView tabSelected="1" view="pageBreakPreview" zoomScale="70" zoomScaleNormal="85" zoomScaleSheetLayoutView="70" zoomScalePageLayoutView="0" workbookViewId="0" topLeftCell="A4">
      <selection activeCell="B10" sqref="B10:F11"/>
    </sheetView>
  </sheetViews>
  <sheetFormatPr defaultColWidth="8.88671875" defaultRowHeight="13.5"/>
  <cols>
    <col min="1" max="6" width="5.10546875" style="0" customWidth="1"/>
    <col min="7" max="7" width="7.77734375" style="0" customWidth="1"/>
    <col min="8" max="8" width="2.10546875" style="0" customWidth="1"/>
    <col min="9" max="9" width="10.77734375" style="0" customWidth="1"/>
    <col min="10" max="10" width="6.5546875" style="0" customWidth="1"/>
    <col min="11" max="11" width="1.2265625" style="0" customWidth="1"/>
    <col min="12" max="12" width="4.21484375" style="0" customWidth="1"/>
    <col min="13" max="13" width="1.33203125" style="0" customWidth="1"/>
    <col min="14" max="14" width="4.77734375" style="0" customWidth="1"/>
    <col min="15" max="15" width="1.99609375" style="32" customWidth="1"/>
    <col min="16" max="16" width="1.33203125" style="38" customWidth="1"/>
  </cols>
  <sheetData>
    <row r="4" ht="13.5" customHeight="1"/>
    <row r="5" spans="2:16" ht="25.5" customHeight="1">
      <c r="B5" s="143" t="s">
        <v>48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</row>
    <row r="6" spans="2:3" ht="12" customHeight="1">
      <c r="B6" s="15"/>
      <c r="C6" s="15"/>
    </row>
    <row r="7" spans="2:16" ht="25.5" customHeight="1">
      <c r="B7" s="144" t="s">
        <v>49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</row>
    <row r="8" spans="2:5" ht="25.5" customHeight="1">
      <c r="B8" s="147" t="s">
        <v>62</v>
      </c>
      <c r="C8" s="147"/>
      <c r="E8" s="16"/>
    </row>
    <row r="9" spans="2:16" ht="19.5" customHeight="1">
      <c r="B9" s="148" t="s">
        <v>103</v>
      </c>
      <c r="C9" s="148"/>
      <c r="D9" s="61"/>
      <c r="E9" s="61"/>
      <c r="F9" s="61"/>
      <c r="H9" s="63"/>
      <c r="I9" s="49" t="s">
        <v>50</v>
      </c>
      <c r="J9" s="64">
        <f>VLOOKUP($B$9,Scores!$A$1:$Q$977,14)</f>
        <v>8</v>
      </c>
      <c r="K9" s="76" t="s">
        <v>51</v>
      </c>
      <c r="L9" s="76"/>
      <c r="M9" s="76"/>
      <c r="N9" s="64"/>
      <c r="O9" s="64"/>
      <c r="P9" s="76"/>
    </row>
    <row r="10" spans="1:16" s="8" customFormat="1" ht="19.5" customHeight="1">
      <c r="A10" s="17"/>
      <c r="B10" s="152" t="str">
        <f>VLOOKUP($B$9,Scores!$A$1:$AA$977,2)</f>
        <v>Lee, Soo Mi</v>
      </c>
      <c r="C10" s="152"/>
      <c r="D10" s="152"/>
      <c r="E10" s="152"/>
      <c r="F10" s="152"/>
      <c r="G10" s="20"/>
      <c r="H10" s="64"/>
      <c r="I10" s="64" t="s">
        <v>52</v>
      </c>
      <c r="J10" s="77" t="str">
        <f>VLOOKUP($B$9,Scores!$A$1:$AA$977,15)</f>
        <v>Jan</v>
      </c>
      <c r="K10" s="64" t="s">
        <v>53</v>
      </c>
      <c r="L10" s="78">
        <f>VLOOKUP($B$9,Scores!$A$1:$AA$977,16)</f>
        <v>1</v>
      </c>
      <c r="M10" s="64" t="s">
        <v>53</v>
      </c>
      <c r="N10" s="149">
        <f>VLOOKUP($B$9,Scores!$A$1:$AA$977,17)</f>
        <v>2009</v>
      </c>
      <c r="O10" s="149"/>
      <c r="P10" s="149"/>
    </row>
    <row r="11" spans="2:16" ht="19.5" customHeight="1">
      <c r="B11" s="152"/>
      <c r="C11" s="152"/>
      <c r="D11" s="152"/>
      <c r="E11" s="152"/>
      <c r="F11" s="152"/>
      <c r="H11" s="63"/>
      <c r="I11" s="64" t="s">
        <v>54</v>
      </c>
      <c r="J11" s="77" t="str">
        <f>VLOOKUP($B$9,Scores!$A$1:$AA$977,18)</f>
        <v>March</v>
      </c>
      <c r="K11" s="64" t="s">
        <v>12</v>
      </c>
      <c r="L11" s="78">
        <f>VLOOKUP($B$9,Scores!$A$1:$AA$977,19)</f>
        <v>3</v>
      </c>
      <c r="M11" s="64" t="s">
        <v>12</v>
      </c>
      <c r="N11" s="149">
        <f>VLOOKUP($B$9,Scores!$A$1:$AA$977,20)</f>
        <v>2009</v>
      </c>
      <c r="O11" s="149"/>
      <c r="P11" s="149"/>
    </row>
    <row r="12" spans="2:16" ht="19.5" customHeight="1">
      <c r="B12" s="61"/>
      <c r="C12" s="61"/>
      <c r="D12" s="61"/>
      <c r="E12" s="61"/>
      <c r="F12" s="61"/>
      <c r="H12" s="63"/>
      <c r="I12" s="78" t="s">
        <v>1</v>
      </c>
      <c r="J12" s="77" t="str">
        <f>VLOOKUP($B$9,Scores!$A$1:$AA$977,21)</f>
        <v>March</v>
      </c>
      <c r="K12" s="64" t="s">
        <v>12</v>
      </c>
      <c r="L12" s="78">
        <f>VLOOKUP($B$9,Scores!$A$1:$AA$977,22)</f>
        <v>3</v>
      </c>
      <c r="M12" s="64" t="s">
        <v>12</v>
      </c>
      <c r="N12" s="149">
        <f>VLOOKUP($B$9,Scores!$A$1:$AA$977,23)</f>
        <v>2009</v>
      </c>
      <c r="O12" s="149"/>
      <c r="P12" s="149"/>
    </row>
    <row r="13" spans="2:16" ht="11.25" customHeight="1">
      <c r="B13" s="13"/>
      <c r="C13" s="13"/>
      <c r="D13" s="13"/>
      <c r="E13" s="13"/>
      <c r="F13" s="13"/>
      <c r="I13" s="79"/>
      <c r="J13" s="79"/>
      <c r="K13" s="80"/>
      <c r="L13" s="80"/>
      <c r="M13" s="80"/>
      <c r="N13" s="80"/>
      <c r="O13" s="81"/>
      <c r="P13" s="82"/>
    </row>
    <row r="14" spans="2:16" ht="19.5" customHeight="1">
      <c r="B14" s="18"/>
      <c r="C14" s="21"/>
      <c r="D14" s="21"/>
      <c r="E14" s="21"/>
      <c r="F14" s="21"/>
      <c r="G14" s="23"/>
      <c r="H14" s="23"/>
      <c r="I14" s="25"/>
      <c r="J14" s="25"/>
      <c r="K14" s="23"/>
      <c r="L14" s="23"/>
      <c r="M14" s="23"/>
      <c r="N14" s="23"/>
      <c r="O14" s="34"/>
      <c r="P14" s="69"/>
    </row>
    <row r="15" spans="2:16" ht="19.5" customHeight="1">
      <c r="B15" s="22"/>
      <c r="C15" s="145" t="s">
        <v>2</v>
      </c>
      <c r="D15" s="145"/>
      <c r="E15" s="145"/>
      <c r="F15" s="145"/>
      <c r="G15" s="74"/>
      <c r="H15" s="75"/>
      <c r="I15" s="145" t="s">
        <v>6</v>
      </c>
      <c r="J15" s="145"/>
      <c r="K15" s="145"/>
      <c r="L15" s="145"/>
      <c r="M15" s="145"/>
      <c r="N15" s="145"/>
      <c r="O15" s="8"/>
      <c r="P15" s="26"/>
    </row>
    <row r="16" spans="2:16" ht="15" customHeight="1">
      <c r="B16" s="22"/>
      <c r="C16" s="13"/>
      <c r="D16" s="13"/>
      <c r="E16" s="13"/>
      <c r="F16" s="13"/>
      <c r="G16" s="13"/>
      <c r="H16" s="3"/>
      <c r="I16" s="8"/>
      <c r="J16" s="8"/>
      <c r="K16" s="8"/>
      <c r="L16" s="8"/>
      <c r="M16" s="33"/>
      <c r="N16" s="39"/>
      <c r="O16" s="8"/>
      <c r="P16" s="26"/>
    </row>
    <row r="17" spans="2:16" ht="19.5" customHeight="1">
      <c r="B17" s="48"/>
      <c r="C17" s="146" t="s">
        <v>43</v>
      </c>
      <c r="D17" s="146"/>
      <c r="E17" s="146"/>
      <c r="F17" s="146"/>
      <c r="G17" s="46"/>
      <c r="H17" s="33"/>
      <c r="I17" s="51"/>
      <c r="J17" s="104">
        <f>VLOOKUP($B$9,Scores!$A$1:$AA$977,4)</f>
        <v>9</v>
      </c>
      <c r="K17" s="50" t="s">
        <v>7</v>
      </c>
      <c r="L17" s="52">
        <v>10</v>
      </c>
      <c r="M17" s="138"/>
      <c r="N17" s="138"/>
      <c r="O17" s="9"/>
      <c r="P17" s="59"/>
    </row>
    <row r="18" spans="2:16" ht="15" customHeight="1">
      <c r="B18" s="48"/>
      <c r="C18" s="83"/>
      <c r="D18" s="83"/>
      <c r="E18" s="83"/>
      <c r="F18" s="83"/>
      <c r="G18" s="47"/>
      <c r="H18" s="33"/>
      <c r="I18" s="54"/>
      <c r="J18" s="54"/>
      <c r="K18" s="54"/>
      <c r="L18" s="105"/>
      <c r="M18" s="52"/>
      <c r="N18" s="52"/>
      <c r="O18" s="9"/>
      <c r="P18" s="59"/>
    </row>
    <row r="19" spans="2:16" ht="19.5" customHeight="1">
      <c r="B19" s="111"/>
      <c r="C19" s="146" t="s">
        <v>45</v>
      </c>
      <c r="D19" s="146"/>
      <c r="E19" s="146"/>
      <c r="F19" s="146"/>
      <c r="G19" s="83"/>
      <c r="H19" s="33"/>
      <c r="I19" s="68"/>
      <c r="J19" s="104">
        <f>VLOOKUP($B$9,Scores!$A$1:$AA$977,5)</f>
        <v>14.75</v>
      </c>
      <c r="K19" s="50" t="s">
        <v>7</v>
      </c>
      <c r="L19" s="52">
        <v>15</v>
      </c>
      <c r="M19" s="138"/>
      <c r="N19" s="138"/>
      <c r="O19" s="8"/>
      <c r="P19" s="26"/>
    </row>
    <row r="20" spans="2:16" ht="15" customHeight="1">
      <c r="B20" s="48"/>
      <c r="C20" s="84"/>
      <c r="D20" s="84"/>
      <c r="E20" s="84"/>
      <c r="F20" s="84"/>
      <c r="G20" s="63"/>
      <c r="H20" s="33"/>
      <c r="I20" s="54"/>
      <c r="J20" s="54"/>
      <c r="K20" s="54"/>
      <c r="L20" s="105"/>
      <c r="M20" s="52"/>
      <c r="N20" s="52"/>
      <c r="O20" s="56"/>
      <c r="P20" s="41"/>
    </row>
    <row r="21" spans="2:16" ht="19.5" customHeight="1">
      <c r="B21" s="150" t="s">
        <v>55</v>
      </c>
      <c r="C21" s="146"/>
      <c r="D21" s="146"/>
      <c r="E21" s="146"/>
      <c r="F21" s="146"/>
      <c r="G21" s="146"/>
      <c r="H21" s="33"/>
      <c r="I21" s="68"/>
      <c r="J21" s="104">
        <f>VLOOKUP($B$9,Scores!$A$1:$AA$977,6)</f>
        <v>7.5</v>
      </c>
      <c r="K21" s="50" t="s">
        <v>7</v>
      </c>
      <c r="L21" s="52">
        <v>10</v>
      </c>
      <c r="M21" s="138"/>
      <c r="N21" s="138"/>
      <c r="O21" s="57"/>
      <c r="P21" s="41"/>
    </row>
    <row r="22" spans="2:16" ht="15" customHeight="1">
      <c r="B22" s="48"/>
      <c r="C22" s="84"/>
      <c r="D22" s="84"/>
      <c r="E22" s="84"/>
      <c r="F22" s="84"/>
      <c r="G22" s="63"/>
      <c r="H22" s="33"/>
      <c r="I22" s="54"/>
      <c r="J22" s="54"/>
      <c r="K22" s="54"/>
      <c r="L22" s="105"/>
      <c r="M22" s="52"/>
      <c r="N22" s="52"/>
      <c r="O22" s="57"/>
      <c r="P22" s="41"/>
    </row>
    <row r="23" spans="2:16" ht="19.5" customHeight="1">
      <c r="B23" s="150" t="s">
        <v>56</v>
      </c>
      <c r="C23" s="146"/>
      <c r="D23" s="146"/>
      <c r="E23" s="146"/>
      <c r="F23" s="146"/>
      <c r="G23" s="146"/>
      <c r="H23" s="33"/>
      <c r="I23" s="68"/>
      <c r="J23" s="104">
        <f>VLOOKUP($B$9,Scores!$A$1:$AA$977,7)</f>
        <v>12</v>
      </c>
      <c r="K23" s="50" t="s">
        <v>7</v>
      </c>
      <c r="L23" s="52">
        <v>15</v>
      </c>
      <c r="M23" s="138"/>
      <c r="N23" s="138"/>
      <c r="O23" s="58"/>
      <c r="P23" s="60"/>
    </row>
    <row r="24" spans="2:16" ht="15" customHeight="1">
      <c r="B24" s="48"/>
      <c r="C24" s="84"/>
      <c r="D24" s="84"/>
      <c r="E24" s="84"/>
      <c r="F24" s="84"/>
      <c r="G24" s="63"/>
      <c r="H24" s="33"/>
      <c r="I24" s="54"/>
      <c r="J24" s="54"/>
      <c r="K24" s="54"/>
      <c r="L24" s="105"/>
      <c r="M24" s="52"/>
      <c r="N24" s="52"/>
      <c r="O24" s="19"/>
      <c r="P24" s="42"/>
    </row>
    <row r="25" spans="1:16" ht="19.5" customHeight="1">
      <c r="A25" s="1"/>
      <c r="B25" s="151" t="s">
        <v>36</v>
      </c>
      <c r="C25" s="146"/>
      <c r="D25" s="146"/>
      <c r="E25" s="146"/>
      <c r="F25" s="146"/>
      <c r="G25" s="146"/>
      <c r="H25" s="33"/>
      <c r="I25" s="51"/>
      <c r="J25" s="104">
        <f>VLOOKUP($B$9,Scores!$A$1:$AA$977,8)</f>
        <v>12.75</v>
      </c>
      <c r="K25" s="50" t="s">
        <v>7</v>
      </c>
      <c r="L25" s="52">
        <v>15</v>
      </c>
      <c r="M25" s="138"/>
      <c r="N25" s="138"/>
      <c r="O25" s="8"/>
      <c r="P25" s="26"/>
    </row>
    <row r="26" spans="1:16" ht="15" customHeight="1">
      <c r="A26" s="19"/>
      <c r="B26" s="85"/>
      <c r="C26" s="49"/>
      <c r="D26" s="83"/>
      <c r="E26" s="83"/>
      <c r="F26" s="49"/>
      <c r="G26" s="46"/>
      <c r="H26" s="33"/>
      <c r="I26" s="54"/>
      <c r="J26" s="54"/>
      <c r="K26" s="54"/>
      <c r="L26" s="105"/>
      <c r="M26" s="52"/>
      <c r="N26" s="52"/>
      <c r="O26" s="7"/>
      <c r="P26" s="43"/>
    </row>
    <row r="27" spans="1:16" s="1" customFormat="1" ht="19.5" customHeight="1">
      <c r="A27" s="10"/>
      <c r="B27" s="150" t="s">
        <v>37</v>
      </c>
      <c r="C27" s="142"/>
      <c r="D27" s="142"/>
      <c r="E27" s="142"/>
      <c r="F27" s="142"/>
      <c r="G27" s="142"/>
      <c r="H27" s="40"/>
      <c r="I27" s="51"/>
      <c r="J27" s="104">
        <f>VLOOKUP($B$9,Scores!$A$1:$AA$977,9)</f>
        <v>13.5</v>
      </c>
      <c r="K27" s="50" t="s">
        <v>7</v>
      </c>
      <c r="L27" s="52">
        <v>15</v>
      </c>
      <c r="M27" s="138"/>
      <c r="N27" s="138"/>
      <c r="O27" s="7"/>
      <c r="P27" s="43"/>
    </row>
    <row r="28" spans="1:16" s="1" customFormat="1" ht="15" customHeight="1">
      <c r="A28" s="10"/>
      <c r="B28" s="86"/>
      <c r="C28" s="87"/>
      <c r="D28" s="87"/>
      <c r="E28" s="87"/>
      <c r="F28" s="87"/>
      <c r="G28" s="88"/>
      <c r="H28" s="40"/>
      <c r="I28" s="55"/>
      <c r="J28" s="55"/>
      <c r="K28" s="54"/>
      <c r="L28" s="53"/>
      <c r="M28" s="52"/>
      <c r="N28" s="52"/>
      <c r="O28" s="7"/>
      <c r="P28" s="43"/>
    </row>
    <row r="29" spans="1:16" s="1" customFormat="1" ht="19.5" customHeight="1">
      <c r="A29" s="10"/>
      <c r="B29" s="86"/>
      <c r="C29" s="142" t="s">
        <v>38</v>
      </c>
      <c r="D29" s="142"/>
      <c r="E29" s="142"/>
      <c r="F29" s="142"/>
      <c r="G29" s="88"/>
      <c r="H29" s="40"/>
      <c r="I29" s="55"/>
      <c r="J29" s="104">
        <f>VLOOKUP($B$9,Scores!$A$1:$AA$977,10)</f>
        <v>5</v>
      </c>
      <c r="K29" s="50" t="s">
        <v>7</v>
      </c>
      <c r="L29" s="52">
        <v>5</v>
      </c>
      <c r="M29" s="52"/>
      <c r="N29" s="52"/>
      <c r="O29" s="7"/>
      <c r="P29" s="43"/>
    </row>
    <row r="30" spans="1:16" s="1" customFormat="1" ht="15" customHeight="1">
      <c r="A30" s="10"/>
      <c r="B30" s="86"/>
      <c r="C30" s="87"/>
      <c r="D30" s="87"/>
      <c r="E30" s="87"/>
      <c r="F30" s="87"/>
      <c r="G30" s="88"/>
      <c r="H30" s="40"/>
      <c r="I30" s="55"/>
      <c r="J30" s="55"/>
      <c r="K30" s="54"/>
      <c r="L30" s="53"/>
      <c r="M30" s="52"/>
      <c r="N30" s="52"/>
      <c r="O30" s="7"/>
      <c r="P30" s="43"/>
    </row>
    <row r="31" spans="1:16" s="1" customFormat="1" ht="19.5" customHeight="1">
      <c r="A31" s="10"/>
      <c r="B31" s="86"/>
      <c r="C31" s="142" t="s">
        <v>46</v>
      </c>
      <c r="D31" s="142"/>
      <c r="E31" s="142"/>
      <c r="F31" s="142"/>
      <c r="G31" s="88"/>
      <c r="H31" s="40"/>
      <c r="I31" s="55"/>
      <c r="J31" s="104">
        <f>VLOOKUP($B$9,Scores!$A$1:$AA$977,11)</f>
        <v>11.5</v>
      </c>
      <c r="K31" s="50" t="s">
        <v>7</v>
      </c>
      <c r="L31" s="52">
        <v>15</v>
      </c>
      <c r="M31" s="52"/>
      <c r="N31" s="52"/>
      <c r="O31" s="7"/>
      <c r="P31" s="43"/>
    </row>
    <row r="32" spans="1:16" s="1" customFormat="1" ht="15" customHeight="1">
      <c r="A32" s="10"/>
      <c r="B32" s="86"/>
      <c r="C32" s="87"/>
      <c r="D32" s="87"/>
      <c r="E32" s="87"/>
      <c r="F32" s="87"/>
      <c r="G32" s="88"/>
      <c r="H32" s="40"/>
      <c r="I32" s="55"/>
      <c r="J32" s="55"/>
      <c r="K32" s="54"/>
      <c r="L32" s="53"/>
      <c r="M32" s="52"/>
      <c r="N32" s="52"/>
      <c r="O32" s="7"/>
      <c r="P32" s="43"/>
    </row>
    <row r="33" spans="1:16" s="1" customFormat="1" ht="19.5" customHeight="1">
      <c r="A33" s="10"/>
      <c r="B33" s="86"/>
      <c r="C33" s="142" t="s">
        <v>40</v>
      </c>
      <c r="D33" s="142"/>
      <c r="E33" s="142"/>
      <c r="F33" s="142"/>
      <c r="G33" s="88"/>
      <c r="H33" s="40"/>
      <c r="I33" s="55"/>
      <c r="J33" s="104" t="str">
        <f>VLOOKUP($B$9,Scores!$A$1:$AA$977,12)</f>
        <v>Pass</v>
      </c>
      <c r="K33" s="50"/>
      <c r="L33" s="52"/>
      <c r="M33" s="52"/>
      <c r="N33" s="52"/>
      <c r="O33" s="7"/>
      <c r="P33" s="43"/>
    </row>
    <row r="34" spans="1:16" s="1" customFormat="1" ht="15" customHeight="1">
      <c r="A34" s="10"/>
      <c r="B34" s="86"/>
      <c r="C34" s="87"/>
      <c r="D34" s="87"/>
      <c r="E34" s="87"/>
      <c r="F34" s="87"/>
      <c r="G34" s="88"/>
      <c r="H34" s="40"/>
      <c r="I34" s="55"/>
      <c r="J34" s="55"/>
      <c r="K34" s="54"/>
      <c r="L34" s="53"/>
      <c r="M34" s="52"/>
      <c r="N34" s="52"/>
      <c r="O34" s="7"/>
      <c r="P34" s="43"/>
    </row>
    <row r="35" spans="1:16" ht="19.5" customHeight="1">
      <c r="A35" s="2"/>
      <c r="B35" s="90"/>
      <c r="C35" s="141" t="s">
        <v>32</v>
      </c>
      <c r="D35" s="141"/>
      <c r="E35" s="141"/>
      <c r="F35" s="141"/>
      <c r="G35" s="89"/>
      <c r="H35" s="36"/>
      <c r="I35" s="51"/>
      <c r="J35" s="104">
        <f>VLOOKUP($B$9,Scores!$A$1:$AA$977,13)</f>
        <v>86</v>
      </c>
      <c r="K35" s="50" t="s">
        <v>7</v>
      </c>
      <c r="L35" s="52">
        <f>SUM(L17:L34)</f>
        <v>100</v>
      </c>
      <c r="M35" s="50"/>
      <c r="N35" s="50"/>
      <c r="O35" s="7"/>
      <c r="P35" s="43"/>
    </row>
    <row r="36" spans="1:17" ht="19.5" customHeight="1">
      <c r="A36" s="2"/>
      <c r="B36" s="29"/>
      <c r="C36" s="31"/>
      <c r="D36" s="30"/>
      <c r="E36" s="30"/>
      <c r="F36" s="30"/>
      <c r="G36" s="30"/>
      <c r="H36" s="30"/>
      <c r="I36" s="31"/>
      <c r="J36" s="31"/>
      <c r="K36" s="31"/>
      <c r="L36" s="31"/>
      <c r="M36" s="31"/>
      <c r="N36" s="31"/>
      <c r="O36" s="35"/>
      <c r="P36" s="70"/>
      <c r="Q36" s="11"/>
    </row>
    <row r="37" spans="1:17" ht="8.25" customHeight="1" thickBot="1">
      <c r="A37" s="2"/>
      <c r="B37" s="27"/>
      <c r="C37" s="27"/>
      <c r="D37" s="28"/>
      <c r="E37" s="28"/>
      <c r="F37" s="28"/>
      <c r="G37" s="28"/>
      <c r="H37" s="28"/>
      <c r="I37" s="27"/>
      <c r="J37" s="27"/>
      <c r="K37" s="27"/>
      <c r="L37" s="27"/>
      <c r="M37" s="27"/>
      <c r="N37" s="27"/>
      <c r="O37" s="36"/>
      <c r="P37" s="39"/>
      <c r="Q37" s="11"/>
    </row>
    <row r="38" spans="2:16" ht="19.5" customHeight="1">
      <c r="B38" s="139" t="s">
        <v>8</v>
      </c>
      <c r="C38" s="140"/>
      <c r="D38" s="140"/>
      <c r="E38" s="140"/>
      <c r="F38" s="140"/>
      <c r="G38" s="140"/>
      <c r="H38" s="140"/>
      <c r="I38" s="140"/>
      <c r="J38" s="140" t="s">
        <v>9</v>
      </c>
      <c r="K38" s="140"/>
      <c r="L38" s="140"/>
      <c r="M38" s="140"/>
      <c r="N38" s="140"/>
      <c r="O38" s="140"/>
      <c r="P38" s="71"/>
    </row>
    <row r="39" spans="2:16" ht="19.5" customHeight="1">
      <c r="B39" s="133" t="str">
        <f>VLOOKUP($B$9,Scores!$A$1:$AA$977,24)</f>
        <v>Graduated</v>
      </c>
      <c r="C39" s="134"/>
      <c r="D39" s="134"/>
      <c r="E39" s="134"/>
      <c r="F39" s="134"/>
      <c r="G39" s="134"/>
      <c r="H39" s="134"/>
      <c r="I39" s="134"/>
      <c r="J39" s="44"/>
      <c r="K39" s="8"/>
      <c r="L39" s="8"/>
      <c r="M39" s="8"/>
      <c r="N39" s="8"/>
      <c r="O39" s="33"/>
      <c r="P39" s="72"/>
    </row>
    <row r="40" spans="2:16" ht="28.5" customHeight="1">
      <c r="B40" s="135"/>
      <c r="C40" s="134"/>
      <c r="D40" s="134"/>
      <c r="E40" s="134"/>
      <c r="F40" s="134"/>
      <c r="G40" s="134"/>
      <c r="H40" s="134"/>
      <c r="I40" s="134"/>
      <c r="J40" s="45"/>
      <c r="K40" s="24"/>
      <c r="L40" s="24"/>
      <c r="M40" s="24"/>
      <c r="N40" s="24"/>
      <c r="O40" s="37"/>
      <c r="P40" s="72"/>
    </row>
    <row r="41" spans="2:16" ht="9.75" customHeight="1" thickBot="1">
      <c r="B41" s="136"/>
      <c r="C41" s="137"/>
      <c r="D41" s="137"/>
      <c r="E41" s="137"/>
      <c r="F41" s="137"/>
      <c r="G41" s="137"/>
      <c r="H41" s="137"/>
      <c r="I41" s="137"/>
      <c r="J41" s="65"/>
      <c r="K41" s="66"/>
      <c r="L41" s="66"/>
      <c r="M41" s="66"/>
      <c r="N41" s="66"/>
      <c r="O41" s="67"/>
      <c r="P41" s="73"/>
    </row>
    <row r="42" ht="19.5" customHeight="1"/>
    <row r="43" ht="15.75" customHeight="1"/>
    <row r="44" ht="15.75" customHeight="1"/>
    <row r="45" ht="4.5" customHeight="1"/>
    <row r="46" ht="19.5" customHeight="1"/>
    <row r="47" ht="16.5" customHeight="1"/>
    <row r="48" ht="16.5" customHeight="1"/>
    <row r="49" ht="16.5" customHeight="1"/>
    <row r="50" ht="16.5" customHeight="1"/>
    <row r="51" ht="13.5" hidden="1"/>
    <row r="52" ht="13.5" hidden="1"/>
    <row r="54" spans="1:14" ht="13.5">
      <c r="A54" s="5"/>
      <c r="D54" s="4"/>
      <c r="E54" s="4"/>
      <c r="F54" s="4"/>
      <c r="G54" s="4"/>
      <c r="H54" s="4"/>
      <c r="I54" s="4"/>
      <c r="J54" s="6"/>
      <c r="K54" s="14"/>
      <c r="L54" s="14"/>
      <c r="M54" s="14"/>
      <c r="N54" s="14"/>
    </row>
  </sheetData>
  <sheetProtection/>
  <mergeCells count="29">
    <mergeCell ref="B10:F11"/>
    <mergeCell ref="M17:N17"/>
    <mergeCell ref="C19:F19"/>
    <mergeCell ref="C29:F29"/>
    <mergeCell ref="C33:F33"/>
    <mergeCell ref="B21:G21"/>
    <mergeCell ref="B23:G23"/>
    <mergeCell ref="B25:G25"/>
    <mergeCell ref="B27:G27"/>
    <mergeCell ref="B5:P5"/>
    <mergeCell ref="B7:P7"/>
    <mergeCell ref="C15:F15"/>
    <mergeCell ref="C17:F17"/>
    <mergeCell ref="B8:C8"/>
    <mergeCell ref="B9:C9"/>
    <mergeCell ref="I15:N15"/>
    <mergeCell ref="N10:P10"/>
    <mergeCell ref="N11:P11"/>
    <mergeCell ref="N12:P12"/>
    <mergeCell ref="B39:I41"/>
    <mergeCell ref="M23:N23"/>
    <mergeCell ref="M19:N19"/>
    <mergeCell ref="M21:N21"/>
    <mergeCell ref="B38:I38"/>
    <mergeCell ref="M25:N25"/>
    <mergeCell ref="M27:N27"/>
    <mergeCell ref="J38:O38"/>
    <mergeCell ref="C35:F35"/>
    <mergeCell ref="C31:F31"/>
  </mergeCells>
  <printOptions/>
  <pageMargins left="0.6" right="0.67" top="0.4724409448818898" bottom="0.1968503937007874" header="0.275590551181102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아동학과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김상윤</dc:creator>
  <cp:keywords/>
  <dc:description/>
  <cp:lastModifiedBy>eng_1</cp:lastModifiedBy>
  <cp:lastPrinted>2009-02-25T16:17:59Z</cp:lastPrinted>
  <dcterms:created xsi:type="dcterms:W3CDTF">2005-07-19T02:02:40Z</dcterms:created>
  <dcterms:modified xsi:type="dcterms:W3CDTF">2009-02-25T16:18:10Z</dcterms:modified>
  <cp:category/>
  <cp:version/>
  <cp:contentType/>
  <cp:contentStatus/>
</cp:coreProperties>
</file>